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_Users\lew\Documents\Dropbox\_Marketing Search\Misc\"/>
    </mc:Choice>
  </mc:AlternateContent>
  <xr:revisionPtr revIDLastSave="0" documentId="13_ncr:1_{61C1673E-1DDD-4DCB-8B9D-B5404C2E8910}" xr6:coauthVersionLast="45" xr6:coauthVersionMax="45" xr10:uidLastSave="{00000000-0000-0000-0000-000000000000}"/>
  <bookViews>
    <workbookView xWindow="-120" yWindow="-120" windowWidth="29040" windowHeight="15990" xr2:uid="{FFD7A204-9E23-4797-BAA4-AD3FD37C77E1}"/>
  </bookViews>
  <sheets>
    <sheet name="Wage Compa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6" i="1" l="1"/>
  <c r="J36" i="1"/>
  <c r="I36" i="1"/>
  <c r="H36" i="1"/>
  <c r="G36" i="1"/>
  <c r="F36" i="1"/>
  <c r="E36" i="1"/>
  <c r="D36" i="1"/>
  <c r="C36" i="1"/>
  <c r="C34" i="1"/>
  <c r="C6" i="1" s="1"/>
  <c r="K33" i="1"/>
  <c r="J33" i="1"/>
  <c r="I33" i="1"/>
  <c r="H33" i="1"/>
  <c r="G33" i="1"/>
  <c r="F33" i="1"/>
  <c r="E33" i="1"/>
  <c r="D33" i="1"/>
  <c r="C33" i="1"/>
  <c r="K32" i="1"/>
  <c r="K34" i="1" s="1"/>
  <c r="J32" i="1"/>
  <c r="J34" i="1" s="1"/>
  <c r="I32" i="1"/>
  <c r="I34" i="1" s="1"/>
  <c r="H32" i="1"/>
  <c r="H34" i="1" s="1"/>
  <c r="G32" i="1"/>
  <c r="G34" i="1" s="1"/>
  <c r="F32" i="1"/>
  <c r="F34" i="1" s="1"/>
  <c r="E32" i="1"/>
  <c r="E34" i="1" s="1"/>
  <c r="D32" i="1"/>
  <c r="D34" i="1" s="1"/>
  <c r="C32" i="1"/>
  <c r="K11" i="1"/>
  <c r="J11" i="1"/>
  <c r="I11" i="1"/>
  <c r="H11" i="1"/>
  <c r="G11" i="1"/>
  <c r="F11" i="1"/>
  <c r="E11" i="1"/>
  <c r="D11" i="1"/>
  <c r="C11" i="1"/>
  <c r="K10" i="1"/>
  <c r="J10" i="1"/>
  <c r="I10" i="1"/>
  <c r="H10" i="1"/>
  <c r="G10" i="1"/>
  <c r="F10" i="1"/>
  <c r="E10" i="1"/>
  <c r="D10" i="1"/>
  <c r="C10" i="1"/>
  <c r="C5" i="1" l="1"/>
  <c r="D35" i="1"/>
  <c r="D12" i="1"/>
  <c r="D6" i="1"/>
  <c r="D5" i="1"/>
  <c r="H35" i="1"/>
  <c r="H12" i="1"/>
  <c r="H6" i="1"/>
  <c r="H37" i="1"/>
  <c r="H5" i="1"/>
  <c r="E35" i="1"/>
  <c r="E6" i="1"/>
  <c r="E12" i="1"/>
  <c r="E5" i="1"/>
  <c r="I35" i="1"/>
  <c r="I6" i="1"/>
  <c r="I37" i="1"/>
  <c r="I5" i="1"/>
  <c r="I12" i="1"/>
  <c r="F5" i="1"/>
  <c r="F6" i="1"/>
  <c r="F35" i="1"/>
  <c r="F37" i="1" s="1"/>
  <c r="F12" i="1"/>
  <c r="J5" i="1"/>
  <c r="J6" i="1"/>
  <c r="J35" i="1"/>
  <c r="J37" i="1" s="1"/>
  <c r="J12" i="1"/>
  <c r="G5" i="1"/>
  <c r="G35" i="1"/>
  <c r="G37" i="1" s="1"/>
  <c r="G12" i="1"/>
  <c r="G6" i="1"/>
  <c r="K35" i="1"/>
  <c r="K37" i="1" s="1"/>
  <c r="K12" i="1"/>
  <c r="K6" i="1"/>
  <c r="K5" i="1"/>
  <c r="C35" i="1"/>
  <c r="C37" i="1" s="1"/>
  <c r="D13" i="1" l="1"/>
  <c r="D7" i="1"/>
  <c r="D8" i="1"/>
  <c r="D9" i="1"/>
  <c r="I7" i="1"/>
  <c r="I9" i="1"/>
  <c r="I8" i="1"/>
  <c r="I13" i="1"/>
  <c r="D37" i="1"/>
  <c r="E13" i="1"/>
  <c r="E9" i="1"/>
  <c r="E8" i="1"/>
  <c r="E7" i="1"/>
  <c r="C8" i="1"/>
  <c r="C7" i="1"/>
  <c r="C9" i="1"/>
  <c r="K8" i="1"/>
  <c r="K9" i="1"/>
  <c r="K13" i="1"/>
  <c r="K7" i="1"/>
  <c r="G8" i="1"/>
  <c r="G9" i="1"/>
  <c r="G13" i="1"/>
  <c r="G7" i="1"/>
  <c r="J9" i="1"/>
  <c r="J8" i="1"/>
  <c r="J13" i="1"/>
  <c r="J7" i="1"/>
  <c r="E37" i="1"/>
  <c r="H13" i="1"/>
  <c r="H7" i="1"/>
  <c r="H8" i="1"/>
  <c r="H9" i="1"/>
  <c r="F9" i="1"/>
  <c r="F8" i="1"/>
  <c r="F13" i="1"/>
  <c r="F7" i="1"/>
</calcChain>
</file>

<file path=xl/sharedStrings.xml><?xml version="1.0" encoding="utf-8"?>
<sst xmlns="http://schemas.openxmlformats.org/spreadsheetml/2006/main" count="71" uniqueCount="61">
  <si>
    <t>Results</t>
  </si>
  <si>
    <t>Notes</t>
  </si>
  <si>
    <t>Hourly Equiv</t>
  </si>
  <si>
    <t>Equivalent Hourly Rate</t>
  </si>
  <si>
    <t>Salary Equiv</t>
  </si>
  <si>
    <t>Equivalent Annual Salary</t>
  </si>
  <si>
    <t xml:space="preserve">Annual OT </t>
  </si>
  <si>
    <t>Equivalent Annual OT</t>
  </si>
  <si>
    <t>Annual Possible</t>
  </si>
  <si>
    <t>Possible Annual Take home</t>
  </si>
  <si>
    <t>Hourly Equiv w/OT</t>
  </si>
  <si>
    <t>Equivalent Hourly Rate w/OT</t>
  </si>
  <si>
    <t>Days off</t>
  </si>
  <si>
    <t>401k % Match</t>
  </si>
  <si>
    <t>Ref only</t>
  </si>
  <si>
    <t>Padding</t>
  </si>
  <si>
    <t>~~~</t>
  </si>
  <si>
    <t>Weeks of padding after done</t>
  </si>
  <si>
    <t>Padding w/OT</t>
  </si>
  <si>
    <t>Entry Values</t>
  </si>
  <si>
    <t>Salary</t>
  </si>
  <si>
    <t>Hourly Rate</t>
  </si>
  <si>
    <t>Days per Week</t>
  </si>
  <si>
    <t>Day = 8 hrs</t>
  </si>
  <si>
    <t>OT Hrs per Week</t>
  </si>
  <si>
    <t>Estimated OT per week average</t>
  </si>
  <si>
    <t>Vacation Days</t>
  </si>
  <si>
    <t>PTO Days</t>
  </si>
  <si>
    <t>Holidays</t>
  </si>
  <si>
    <t>Bonuses</t>
  </si>
  <si>
    <t>Annual bonus</t>
  </si>
  <si>
    <t>Added Values</t>
  </si>
  <si>
    <t>Training (Annual)</t>
  </si>
  <si>
    <t>Insure Cost/wk</t>
  </si>
  <si>
    <t>Cost per week</t>
  </si>
  <si>
    <t>Add'l Costs/wk</t>
  </si>
  <si>
    <t>Transportation, etc per week</t>
  </si>
  <si>
    <t>Tax % Increase</t>
  </si>
  <si>
    <t>Contract Length</t>
  </si>
  <si>
    <t>Contract in weeks</t>
  </si>
  <si>
    <t>Calculations</t>
  </si>
  <si>
    <t>Raw Hourly Rate</t>
  </si>
  <si>
    <t>Raw rate</t>
  </si>
  <si>
    <t>Days Work/Year</t>
  </si>
  <si>
    <t>Days worked per year</t>
  </si>
  <si>
    <t>Annual Salary</t>
  </si>
  <si>
    <t>Effective annual salary</t>
  </si>
  <si>
    <t>Salary plus OT</t>
  </si>
  <si>
    <t>Salary figuring OT that is worked</t>
  </si>
  <si>
    <t>Add'l Money</t>
  </si>
  <si>
    <t>Add'l bonus and value</t>
  </si>
  <si>
    <t>Add'l Costs</t>
  </si>
  <si>
    <t>Add'l expenses</t>
  </si>
  <si>
    <t>Phila is 2.5%; Normal is 1%</t>
  </si>
  <si>
    <t>For contract, enter amount wanted</t>
  </si>
  <si>
    <r>
      <t xml:space="preserve">Enter Salary or Hourly, </t>
    </r>
    <r>
      <rPr>
        <b/>
        <sz val="8"/>
        <rFont val="Arial"/>
        <family val="2"/>
      </rPr>
      <t>NOT BOTH</t>
    </r>
  </si>
  <si>
    <t>No password is needed to unlock.</t>
  </si>
  <si>
    <t>Spreadsheet is locked for ease of use.</t>
  </si>
  <si>
    <t>Initial entries are for</t>
  </si>
  <si>
    <t>demonstration purposes.</t>
  </si>
  <si>
    <t>GOAL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</si>
</sst>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0.0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1" fillId="0" borderId="1" xfId="0" applyFont="1" applyBorder="1"/>
    <xf numFmtId="8" fontId="0" fillId="2" borderId="1" xfId="0" applyNumberFormat="1" applyFill="1" applyBorder="1"/>
    <xf numFmtId="0" fontId="2" fillId="0" borderId="1" xfId="0" applyFont="1" applyBorder="1"/>
    <xf numFmtId="0" fontId="1" fillId="0" borderId="2" xfId="0" applyFont="1" applyBorder="1"/>
    <xf numFmtId="0" fontId="0" fillId="2" borderId="2" xfId="0" applyFill="1" applyBorder="1"/>
    <xf numFmtId="0" fontId="2" fillId="0" borderId="2" xfId="0" applyFont="1" applyBorder="1"/>
    <xf numFmtId="0" fontId="0" fillId="0" borderId="3" xfId="0" applyBorder="1"/>
    <xf numFmtId="0" fontId="0" fillId="2" borderId="3" xfId="0" applyFill="1" applyBorder="1"/>
    <xf numFmtId="0" fontId="2" fillId="0" borderId="3" xfId="0" applyFont="1" applyBorder="1"/>
    <xf numFmtId="0" fontId="0" fillId="0" borderId="1" xfId="0" applyBorder="1"/>
    <xf numFmtId="164" fontId="0" fillId="2" borderId="1" xfId="0" applyNumberFormat="1" applyFill="1" applyBorder="1" applyAlignment="1">
      <alignment horizontal="center"/>
    </xf>
    <xf numFmtId="164" fontId="0" fillId="2" borderId="1" xfId="0" applyNumberFormat="1" applyFill="1" applyBorder="1"/>
    <xf numFmtId="8" fontId="0" fillId="3" borderId="1" xfId="0" applyNumberFormat="1" applyFill="1" applyBorder="1" applyProtection="1">
      <protection locked="0"/>
    </xf>
    <xf numFmtId="8" fontId="1" fillId="3" borderId="1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8" fontId="1" fillId="2" borderId="1" xfId="0" applyNumberFormat="1" applyFon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15</xdr:row>
      <xdr:rowOff>85725</xdr:rowOff>
    </xdr:from>
    <xdr:to>
      <xdr:col>0</xdr:col>
      <xdr:colOff>2133600</xdr:colOff>
      <xdr:row>28</xdr:row>
      <xdr:rowOff>133350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426E21C-8160-4CB2-8EE4-FC797F201A08}"/>
            </a:ext>
          </a:extLst>
        </xdr:cNvPr>
        <xdr:cNvSpPr/>
      </xdr:nvSpPr>
      <xdr:spPr>
        <a:xfrm>
          <a:off x="161925" y="2581275"/>
          <a:ext cx="1971675" cy="21526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Enter the information in the "Entry Values"</a:t>
          </a:r>
          <a:r>
            <a:rPr lang="en-US" sz="1100" baseline="0"/>
            <a:t> columns to the right.  Enter your current (or goal) values in the first column for comparison.</a:t>
          </a:r>
        </a:p>
        <a:p>
          <a:pPr algn="l"/>
          <a:endParaRPr lang="en-US" sz="1100" baseline="0"/>
        </a:p>
        <a:p>
          <a:pPr algn="l"/>
          <a:r>
            <a:rPr lang="en-US" sz="1100" baseline="0"/>
            <a:t>Enter either annual salary OR hourly rate - DO NOT ENTER BOTH.</a:t>
          </a:r>
        </a:p>
        <a:p>
          <a:pPr algn="l"/>
          <a:endParaRPr lang="en-US" sz="1100" baseline="0"/>
        </a:p>
        <a:p>
          <a:pPr algn="l"/>
          <a:r>
            <a:rPr lang="en-US" sz="1100" baseline="0"/>
            <a:t>Comparison equivalents will be calculated in the top chart.</a:t>
          </a:r>
          <a:endParaRPr lang="en-US" sz="1100"/>
        </a:p>
      </xdr:txBody>
    </xdr:sp>
    <xdr:clientData/>
  </xdr:twoCellAnchor>
  <xdr:twoCellAnchor>
    <xdr:from>
      <xdr:col>0</xdr:col>
      <xdr:colOff>304800</xdr:colOff>
      <xdr:row>10</xdr:row>
      <xdr:rowOff>104775</xdr:rowOff>
    </xdr:from>
    <xdr:to>
      <xdr:col>0</xdr:col>
      <xdr:colOff>2047875</xdr:colOff>
      <xdr:row>13</xdr:row>
      <xdr:rowOff>104775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66ED9B7-A791-47B9-9C4A-C4A5F03AA92A}"/>
            </a:ext>
          </a:extLst>
        </xdr:cNvPr>
        <xdr:cNvSpPr/>
      </xdr:nvSpPr>
      <xdr:spPr>
        <a:xfrm>
          <a:off x="304800" y="1762125"/>
          <a:ext cx="1743075" cy="485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800"/>
            <a:t>Padding is based on putting aside</a:t>
          </a:r>
          <a:r>
            <a:rPr lang="en-US" sz="800" baseline="0"/>
            <a:t> the difference between the goal rate and comparison rate for future use.</a:t>
          </a:r>
          <a:endParaRPr lang="en-US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B5199-EFB7-4F05-A161-399A56FCEC9D}">
  <dimension ref="A3:L42"/>
  <sheetViews>
    <sheetView tabSelected="1" workbookViewId="0">
      <selection activeCell="E11" sqref="E11"/>
    </sheetView>
  </sheetViews>
  <sheetFormatPr defaultRowHeight="12.75" x14ac:dyDescent="0.2"/>
  <cols>
    <col min="1" max="1" width="32.85546875" style="1" customWidth="1"/>
    <col min="2" max="2" width="16.28515625" style="1" bestFit="1" customWidth="1"/>
    <col min="3" max="11" width="12" style="1" customWidth="1"/>
    <col min="12" max="12" width="25.5703125" style="3" bestFit="1" customWidth="1"/>
    <col min="13" max="16384" width="9.140625" style="1"/>
  </cols>
  <sheetData>
    <row r="3" spans="2:12" x14ac:dyDescent="0.2">
      <c r="C3" s="2"/>
    </row>
    <row r="4" spans="2:12" ht="15" x14ac:dyDescent="0.25">
      <c r="B4" s="4" t="s">
        <v>0</v>
      </c>
      <c r="C4" s="4" t="s">
        <v>60</v>
      </c>
      <c r="D4" s="5"/>
      <c r="L4" s="4" t="s">
        <v>1</v>
      </c>
    </row>
    <row r="5" spans="2:12" x14ac:dyDescent="0.2">
      <c r="B5" s="6" t="s">
        <v>2</v>
      </c>
      <c r="C5" s="7">
        <f>SUM(C34/2080)</f>
        <v>24.03846153846154</v>
      </c>
      <c r="D5" s="7">
        <f>SUM(D34/2080)</f>
        <v>34.769230769230766</v>
      </c>
      <c r="E5" s="7">
        <f t="shared" ref="E5:K5" si="0">SUM(E34/2080)</f>
        <v>0</v>
      </c>
      <c r="F5" s="7">
        <f t="shared" si="0"/>
        <v>0</v>
      </c>
      <c r="G5" s="7">
        <f t="shared" si="0"/>
        <v>0</v>
      </c>
      <c r="H5" s="7">
        <f t="shared" si="0"/>
        <v>0</v>
      </c>
      <c r="I5" s="7">
        <f t="shared" si="0"/>
        <v>0</v>
      </c>
      <c r="J5" s="7">
        <f t="shared" si="0"/>
        <v>0</v>
      </c>
      <c r="K5" s="7">
        <f t="shared" si="0"/>
        <v>0</v>
      </c>
      <c r="L5" s="8" t="s">
        <v>3</v>
      </c>
    </row>
    <row r="6" spans="2:12" x14ac:dyDescent="0.2">
      <c r="B6" s="6" t="s">
        <v>4</v>
      </c>
      <c r="C6" s="7">
        <f>C34</f>
        <v>50000</v>
      </c>
      <c r="D6" s="7">
        <f>D34</f>
        <v>72320</v>
      </c>
      <c r="E6" s="7">
        <f t="shared" ref="E6:K6" si="1">E34</f>
        <v>0</v>
      </c>
      <c r="F6" s="7">
        <f t="shared" si="1"/>
        <v>0</v>
      </c>
      <c r="G6" s="7">
        <f t="shared" si="1"/>
        <v>0</v>
      </c>
      <c r="H6" s="7">
        <f t="shared" si="1"/>
        <v>0</v>
      </c>
      <c r="I6" s="7">
        <f t="shared" si="1"/>
        <v>0</v>
      </c>
      <c r="J6" s="7">
        <f t="shared" si="1"/>
        <v>0</v>
      </c>
      <c r="K6" s="7">
        <f t="shared" si="1"/>
        <v>0</v>
      </c>
      <c r="L6" s="8" t="s">
        <v>5</v>
      </c>
    </row>
    <row r="7" spans="2:12" x14ac:dyDescent="0.2">
      <c r="B7" s="6" t="s">
        <v>6</v>
      </c>
      <c r="C7" s="7">
        <f>SUM(C35-C34)</f>
        <v>0</v>
      </c>
      <c r="D7" s="7">
        <f>SUM(D35-D34)</f>
        <v>0</v>
      </c>
      <c r="E7" s="7">
        <f t="shared" ref="E7:K7" si="2">SUM(E35-E34)</f>
        <v>0</v>
      </c>
      <c r="F7" s="7">
        <f t="shared" si="2"/>
        <v>0</v>
      </c>
      <c r="G7" s="7">
        <f t="shared" si="2"/>
        <v>0</v>
      </c>
      <c r="H7" s="7">
        <f t="shared" si="2"/>
        <v>0</v>
      </c>
      <c r="I7" s="7">
        <f t="shared" si="2"/>
        <v>0</v>
      </c>
      <c r="J7" s="7">
        <f t="shared" si="2"/>
        <v>0</v>
      </c>
      <c r="K7" s="7">
        <f t="shared" si="2"/>
        <v>0</v>
      </c>
      <c r="L7" s="8" t="s">
        <v>7</v>
      </c>
    </row>
    <row r="8" spans="2:12" x14ac:dyDescent="0.2">
      <c r="B8" s="6" t="s">
        <v>8</v>
      </c>
      <c r="C8" s="7">
        <f>C35</f>
        <v>50000</v>
      </c>
      <c r="D8" s="7">
        <f>D35</f>
        <v>72320</v>
      </c>
      <c r="E8" s="7">
        <f t="shared" ref="E8:K8" si="3">E35</f>
        <v>0</v>
      </c>
      <c r="F8" s="7">
        <f t="shared" si="3"/>
        <v>0</v>
      </c>
      <c r="G8" s="7">
        <f t="shared" si="3"/>
        <v>0</v>
      </c>
      <c r="H8" s="7">
        <f t="shared" si="3"/>
        <v>0</v>
      </c>
      <c r="I8" s="7">
        <f t="shared" si="3"/>
        <v>0</v>
      </c>
      <c r="J8" s="7">
        <f t="shared" si="3"/>
        <v>0</v>
      </c>
      <c r="K8" s="7">
        <f t="shared" si="3"/>
        <v>0</v>
      </c>
      <c r="L8" s="8" t="s">
        <v>9</v>
      </c>
    </row>
    <row r="9" spans="2:12" x14ac:dyDescent="0.2">
      <c r="B9" s="6" t="s">
        <v>10</v>
      </c>
      <c r="C9" s="7">
        <f>SUM(C35/2080)</f>
        <v>24.03846153846154</v>
      </c>
      <c r="D9" s="7">
        <f>SUM(D35/2080)</f>
        <v>34.769230769230766</v>
      </c>
      <c r="E9" s="7">
        <f t="shared" ref="E9:K9" si="4">SUM(E35/2080)</f>
        <v>0</v>
      </c>
      <c r="F9" s="7">
        <f t="shared" si="4"/>
        <v>0</v>
      </c>
      <c r="G9" s="7">
        <f t="shared" si="4"/>
        <v>0</v>
      </c>
      <c r="H9" s="7">
        <f t="shared" si="4"/>
        <v>0</v>
      </c>
      <c r="I9" s="7">
        <f t="shared" si="4"/>
        <v>0</v>
      </c>
      <c r="J9" s="7">
        <f t="shared" si="4"/>
        <v>0</v>
      </c>
      <c r="K9" s="7">
        <f t="shared" si="4"/>
        <v>0</v>
      </c>
      <c r="L9" s="8" t="s">
        <v>11</v>
      </c>
    </row>
    <row r="10" spans="2:12" ht="13.5" thickBot="1" x14ac:dyDescent="0.25">
      <c r="B10" s="9" t="s">
        <v>12</v>
      </c>
      <c r="C10" s="10">
        <f>SUM(C20+C21+C22)</f>
        <v>34</v>
      </c>
      <c r="D10" s="10">
        <f>SUM(D20+D21+D22)</f>
        <v>34</v>
      </c>
      <c r="E10" s="10">
        <f t="shared" ref="E10:K10" si="5">SUM(E20+E21+E22)</f>
        <v>0</v>
      </c>
      <c r="F10" s="10">
        <f t="shared" si="5"/>
        <v>0</v>
      </c>
      <c r="G10" s="10">
        <f t="shared" si="5"/>
        <v>0</v>
      </c>
      <c r="H10" s="10">
        <f t="shared" si="5"/>
        <v>0</v>
      </c>
      <c r="I10" s="10">
        <f t="shared" si="5"/>
        <v>0</v>
      </c>
      <c r="J10" s="10">
        <f t="shared" si="5"/>
        <v>0</v>
      </c>
      <c r="K10" s="10">
        <f t="shared" si="5"/>
        <v>0</v>
      </c>
      <c r="L10" s="11"/>
    </row>
    <row r="11" spans="2:12" x14ac:dyDescent="0.2">
      <c r="B11" s="12" t="s">
        <v>13</v>
      </c>
      <c r="C11" s="13">
        <f>C28</f>
        <v>0</v>
      </c>
      <c r="D11" s="13">
        <f>D28</f>
        <v>0</v>
      </c>
      <c r="E11" s="13">
        <f t="shared" ref="E11:K11" si="6">E28</f>
        <v>0</v>
      </c>
      <c r="F11" s="13">
        <f t="shared" si="6"/>
        <v>0</v>
      </c>
      <c r="G11" s="13">
        <f t="shared" si="6"/>
        <v>0</v>
      </c>
      <c r="H11" s="13">
        <f t="shared" si="6"/>
        <v>0</v>
      </c>
      <c r="I11" s="13">
        <f t="shared" si="6"/>
        <v>0</v>
      </c>
      <c r="J11" s="13">
        <f t="shared" si="6"/>
        <v>0</v>
      </c>
      <c r="K11" s="13">
        <f t="shared" si="6"/>
        <v>0</v>
      </c>
      <c r="L11" s="14" t="s">
        <v>14</v>
      </c>
    </row>
    <row r="12" spans="2:12" x14ac:dyDescent="0.2">
      <c r="B12" s="15" t="s">
        <v>15</v>
      </c>
      <c r="C12" s="16" t="s">
        <v>16</v>
      </c>
      <c r="D12" s="17">
        <f>SUM((((D34-$C34)/$C32)/40)*(D29/52))</f>
        <v>11.606399999999999</v>
      </c>
      <c r="E12" s="17">
        <f t="shared" ref="E12:K12" si="7">SUM((((E34-$C34)/$C32)/40)*(E29/52))</f>
        <v>0</v>
      </c>
      <c r="F12" s="17">
        <f t="shared" si="7"/>
        <v>0</v>
      </c>
      <c r="G12" s="17">
        <f t="shared" si="7"/>
        <v>0</v>
      </c>
      <c r="H12" s="17">
        <f t="shared" si="7"/>
        <v>0</v>
      </c>
      <c r="I12" s="17">
        <f t="shared" si="7"/>
        <v>0</v>
      </c>
      <c r="J12" s="17">
        <f t="shared" si="7"/>
        <v>0</v>
      </c>
      <c r="K12" s="17">
        <f t="shared" si="7"/>
        <v>0</v>
      </c>
      <c r="L12" s="8" t="s">
        <v>17</v>
      </c>
    </row>
    <row r="13" spans="2:12" x14ac:dyDescent="0.2">
      <c r="B13" s="6" t="s">
        <v>18</v>
      </c>
      <c r="C13" s="16" t="s">
        <v>16</v>
      </c>
      <c r="D13" s="17">
        <f>SUM((((D35-$C35)/$C32)/40)*(D29/52))</f>
        <v>11.606399999999999</v>
      </c>
      <c r="E13" s="17">
        <f t="shared" ref="E13:K13" si="8">SUM((((E35-$C35)/$C32)/40)*(E29/52))</f>
        <v>0</v>
      </c>
      <c r="F13" s="17">
        <f t="shared" si="8"/>
        <v>0</v>
      </c>
      <c r="G13" s="17">
        <f t="shared" si="8"/>
        <v>0</v>
      </c>
      <c r="H13" s="17">
        <f t="shared" si="8"/>
        <v>0</v>
      </c>
      <c r="I13" s="17">
        <f t="shared" si="8"/>
        <v>0</v>
      </c>
      <c r="J13" s="17">
        <f t="shared" si="8"/>
        <v>0</v>
      </c>
      <c r="K13" s="17">
        <f t="shared" si="8"/>
        <v>0</v>
      </c>
      <c r="L13" s="8" t="s">
        <v>17</v>
      </c>
    </row>
    <row r="15" spans="2:12" ht="15" x14ac:dyDescent="0.25">
      <c r="B15" s="4" t="s">
        <v>19</v>
      </c>
      <c r="L15" s="4" t="s">
        <v>1</v>
      </c>
    </row>
    <row r="16" spans="2:12" x14ac:dyDescent="0.2">
      <c r="B16" s="15" t="s">
        <v>20</v>
      </c>
      <c r="C16" s="18">
        <v>50000</v>
      </c>
      <c r="D16" s="18"/>
      <c r="E16" s="18"/>
      <c r="F16" s="18"/>
      <c r="G16" s="18"/>
      <c r="H16" s="18"/>
      <c r="I16" s="18"/>
      <c r="J16" s="18"/>
      <c r="K16" s="18"/>
      <c r="L16" s="8" t="s">
        <v>55</v>
      </c>
    </row>
    <row r="17" spans="2:12" x14ac:dyDescent="0.2">
      <c r="B17" s="15" t="s">
        <v>21</v>
      </c>
      <c r="C17" s="19"/>
      <c r="D17" s="18">
        <v>40</v>
      </c>
      <c r="E17" s="18"/>
      <c r="F17" s="18"/>
      <c r="G17" s="18"/>
      <c r="H17" s="18"/>
      <c r="I17" s="18"/>
      <c r="J17" s="18"/>
      <c r="K17" s="18"/>
      <c r="L17" s="8" t="s">
        <v>55</v>
      </c>
    </row>
    <row r="18" spans="2:12" x14ac:dyDescent="0.2">
      <c r="B18" s="6" t="s">
        <v>22</v>
      </c>
      <c r="C18" s="20">
        <v>5</v>
      </c>
      <c r="D18" s="20">
        <v>5</v>
      </c>
      <c r="E18" s="20"/>
      <c r="F18" s="20"/>
      <c r="G18" s="20"/>
      <c r="H18" s="21"/>
      <c r="I18" s="20"/>
      <c r="J18" s="20"/>
      <c r="K18" s="20"/>
      <c r="L18" s="8" t="s">
        <v>23</v>
      </c>
    </row>
    <row r="19" spans="2:12" x14ac:dyDescent="0.2">
      <c r="B19" s="6" t="s">
        <v>24</v>
      </c>
      <c r="C19" s="20">
        <v>0</v>
      </c>
      <c r="D19" s="20">
        <v>0</v>
      </c>
      <c r="E19" s="20"/>
      <c r="F19" s="20"/>
      <c r="G19" s="20"/>
      <c r="H19" s="20"/>
      <c r="I19" s="20"/>
      <c r="J19" s="20"/>
      <c r="K19" s="20"/>
      <c r="L19" s="8" t="s">
        <v>25</v>
      </c>
    </row>
    <row r="20" spans="2:12" x14ac:dyDescent="0.2">
      <c r="B20" s="15" t="s">
        <v>26</v>
      </c>
      <c r="C20" s="20">
        <v>15</v>
      </c>
      <c r="D20" s="20">
        <v>15</v>
      </c>
      <c r="E20" s="20"/>
      <c r="F20" s="20"/>
      <c r="G20" s="20"/>
      <c r="H20" s="20"/>
      <c r="I20" s="20"/>
      <c r="J20" s="20"/>
      <c r="K20" s="20"/>
      <c r="L20" s="8" t="s">
        <v>54</v>
      </c>
    </row>
    <row r="21" spans="2:12" x14ac:dyDescent="0.2">
      <c r="B21" s="15" t="s">
        <v>27</v>
      </c>
      <c r="C21" s="20">
        <v>10</v>
      </c>
      <c r="D21" s="20">
        <v>10</v>
      </c>
      <c r="E21" s="20"/>
      <c r="F21" s="20"/>
      <c r="G21" s="20"/>
      <c r="H21" s="20"/>
      <c r="I21" s="20"/>
      <c r="J21" s="20"/>
      <c r="K21" s="20"/>
      <c r="L21" s="8" t="s">
        <v>54</v>
      </c>
    </row>
    <row r="22" spans="2:12" x14ac:dyDescent="0.2">
      <c r="B22" s="15" t="s">
        <v>28</v>
      </c>
      <c r="C22" s="20">
        <v>9</v>
      </c>
      <c r="D22" s="20">
        <v>9</v>
      </c>
      <c r="E22" s="20"/>
      <c r="F22" s="20"/>
      <c r="G22" s="20"/>
      <c r="H22" s="20"/>
      <c r="I22" s="20"/>
      <c r="J22" s="20"/>
      <c r="K22" s="20"/>
      <c r="L22" s="8" t="s">
        <v>54</v>
      </c>
    </row>
    <row r="23" spans="2:12" x14ac:dyDescent="0.2">
      <c r="B23" s="15" t="s">
        <v>29</v>
      </c>
      <c r="C23" s="19">
        <v>0</v>
      </c>
      <c r="D23" s="19">
        <v>0</v>
      </c>
      <c r="E23" s="19"/>
      <c r="F23" s="19"/>
      <c r="G23" s="19"/>
      <c r="H23" s="19"/>
      <c r="I23" s="19"/>
      <c r="J23" s="19"/>
      <c r="K23" s="19"/>
      <c r="L23" s="8" t="s">
        <v>30</v>
      </c>
    </row>
    <row r="24" spans="2:12" x14ac:dyDescent="0.2">
      <c r="B24" s="15" t="s">
        <v>31</v>
      </c>
      <c r="C24" s="19">
        <v>0</v>
      </c>
      <c r="D24" s="19">
        <v>1000</v>
      </c>
      <c r="E24" s="19"/>
      <c r="F24" s="19"/>
      <c r="G24" s="19"/>
      <c r="H24" s="19"/>
      <c r="I24" s="19"/>
      <c r="J24" s="19"/>
      <c r="K24" s="19"/>
      <c r="L24" s="8" t="s">
        <v>32</v>
      </c>
    </row>
    <row r="25" spans="2:12" x14ac:dyDescent="0.2">
      <c r="B25" s="15" t="s">
        <v>33</v>
      </c>
      <c r="C25" s="19">
        <v>100</v>
      </c>
      <c r="D25" s="19">
        <v>500</v>
      </c>
      <c r="E25" s="19"/>
      <c r="F25" s="19"/>
      <c r="G25" s="19"/>
      <c r="H25" s="19"/>
      <c r="I25" s="19"/>
      <c r="J25" s="19"/>
      <c r="K25" s="19"/>
      <c r="L25" s="8" t="s">
        <v>34</v>
      </c>
    </row>
    <row r="26" spans="2:12" x14ac:dyDescent="0.2">
      <c r="B26" s="6" t="s">
        <v>35</v>
      </c>
      <c r="C26" s="19">
        <v>25</v>
      </c>
      <c r="D26" s="19">
        <v>50</v>
      </c>
      <c r="E26" s="19"/>
      <c r="F26" s="19"/>
      <c r="G26" s="19"/>
      <c r="H26" s="19"/>
      <c r="I26" s="19"/>
      <c r="J26" s="19"/>
      <c r="K26" s="19"/>
      <c r="L26" s="8" t="s">
        <v>36</v>
      </c>
    </row>
    <row r="27" spans="2:12" x14ac:dyDescent="0.2">
      <c r="B27" s="15" t="s">
        <v>37</v>
      </c>
      <c r="C27" s="20">
        <v>1.5</v>
      </c>
      <c r="D27" s="20">
        <v>0</v>
      </c>
      <c r="E27" s="20"/>
      <c r="F27" s="20"/>
      <c r="G27" s="20"/>
      <c r="H27" s="20"/>
      <c r="I27" s="20"/>
      <c r="J27" s="20"/>
      <c r="K27" s="20"/>
      <c r="L27" s="8" t="s">
        <v>53</v>
      </c>
    </row>
    <row r="28" spans="2:12" x14ac:dyDescent="0.2">
      <c r="B28" s="15" t="s">
        <v>13</v>
      </c>
      <c r="C28" s="20">
        <v>0</v>
      </c>
      <c r="D28" s="20">
        <v>0</v>
      </c>
      <c r="E28" s="20"/>
      <c r="F28" s="20"/>
      <c r="G28" s="20"/>
      <c r="H28" s="20"/>
      <c r="I28" s="20"/>
      <c r="J28" s="20"/>
      <c r="K28" s="20"/>
      <c r="L28" s="8" t="s">
        <v>14</v>
      </c>
    </row>
    <row r="29" spans="2:12" x14ac:dyDescent="0.2">
      <c r="B29" s="15" t="s">
        <v>38</v>
      </c>
      <c r="C29" s="22" t="s">
        <v>16</v>
      </c>
      <c r="D29" s="20">
        <v>26</v>
      </c>
      <c r="E29" s="20"/>
      <c r="F29" s="20"/>
      <c r="G29" s="20"/>
      <c r="H29" s="20"/>
      <c r="I29" s="20"/>
      <c r="J29" s="20"/>
      <c r="K29" s="20"/>
      <c r="L29" s="8" t="s">
        <v>39</v>
      </c>
    </row>
    <row r="31" spans="2:12" ht="15" x14ac:dyDescent="0.25">
      <c r="B31" s="4" t="s">
        <v>40</v>
      </c>
      <c r="L31" s="4" t="s">
        <v>1</v>
      </c>
    </row>
    <row r="32" spans="2:12" x14ac:dyDescent="0.2">
      <c r="B32" s="6" t="s">
        <v>41</v>
      </c>
      <c r="C32" s="23">
        <f>IF(C16="", C17, C16/2080)</f>
        <v>24.03846153846154</v>
      </c>
      <c r="D32" s="23">
        <f>IF(D16="", D17, D16/2080)</f>
        <v>40</v>
      </c>
      <c r="E32" s="23">
        <f t="shared" ref="E32:K32" si="9">IF(E16="", E17, E16/2080)</f>
        <v>0</v>
      </c>
      <c r="F32" s="23">
        <f t="shared" si="9"/>
        <v>0</v>
      </c>
      <c r="G32" s="23">
        <f t="shared" si="9"/>
        <v>0</v>
      </c>
      <c r="H32" s="23">
        <f t="shared" si="9"/>
        <v>0</v>
      </c>
      <c r="I32" s="23">
        <f t="shared" si="9"/>
        <v>0</v>
      </c>
      <c r="J32" s="23">
        <f t="shared" si="9"/>
        <v>0</v>
      </c>
      <c r="K32" s="23">
        <f t="shared" si="9"/>
        <v>0</v>
      </c>
      <c r="L32" s="8" t="s">
        <v>42</v>
      </c>
    </row>
    <row r="33" spans="1:12" x14ac:dyDescent="0.2">
      <c r="B33" s="6" t="s">
        <v>43</v>
      </c>
      <c r="C33" s="24">
        <f>SUM((C18*52)-C20-C21-C22)</f>
        <v>226</v>
      </c>
      <c r="D33" s="24">
        <f>SUM((D18*52)-D20-D21-D22)</f>
        <v>226</v>
      </c>
      <c r="E33" s="24">
        <f t="shared" ref="E33:K33" si="10">SUM((E18*52)-E20-E21-E22)</f>
        <v>0</v>
      </c>
      <c r="F33" s="24">
        <f t="shared" si="10"/>
        <v>0</v>
      </c>
      <c r="G33" s="24">
        <f t="shared" si="10"/>
        <v>0</v>
      </c>
      <c r="H33" s="24">
        <f t="shared" si="10"/>
        <v>0</v>
      </c>
      <c r="I33" s="24">
        <f t="shared" si="10"/>
        <v>0</v>
      </c>
      <c r="J33" s="24">
        <f t="shared" si="10"/>
        <v>0</v>
      </c>
      <c r="K33" s="24">
        <f t="shared" si="10"/>
        <v>0</v>
      </c>
      <c r="L33" s="8" t="s">
        <v>44</v>
      </c>
    </row>
    <row r="34" spans="1:12" x14ac:dyDescent="0.2">
      <c r="B34" s="6" t="s">
        <v>45</v>
      </c>
      <c r="C34" s="23">
        <f>IF(C16="",C32*8*C33,C16)</f>
        <v>50000</v>
      </c>
      <c r="D34" s="23">
        <f>IF(D16="",D32*8*D33,D16)</f>
        <v>72320</v>
      </c>
      <c r="E34" s="23">
        <f t="shared" ref="E34:K34" si="11">IF(E16="",E32*8*E33,E16)</f>
        <v>0</v>
      </c>
      <c r="F34" s="23">
        <f t="shared" si="11"/>
        <v>0</v>
      </c>
      <c r="G34" s="23">
        <f t="shared" si="11"/>
        <v>0</v>
      </c>
      <c r="H34" s="23">
        <f t="shared" si="11"/>
        <v>0</v>
      </c>
      <c r="I34" s="23">
        <f t="shared" si="11"/>
        <v>0</v>
      </c>
      <c r="J34" s="23">
        <f t="shared" si="11"/>
        <v>0</v>
      </c>
      <c r="K34" s="23">
        <f t="shared" si="11"/>
        <v>0</v>
      </c>
      <c r="L34" s="8" t="s">
        <v>46</v>
      </c>
    </row>
    <row r="35" spans="1:12" x14ac:dyDescent="0.2">
      <c r="B35" s="6" t="s">
        <v>47</v>
      </c>
      <c r="C35" s="7">
        <f>IF(C34=0,0,SUM(C34+(C17*C19*(C33/C18))))</f>
        <v>50000</v>
      </c>
      <c r="D35" s="7">
        <f t="shared" ref="D35:K35" si="12">IF(D34=0,0,SUM(D34+(D17*D19*(D33/D18))))</f>
        <v>72320</v>
      </c>
      <c r="E35" s="7">
        <f t="shared" si="12"/>
        <v>0</v>
      </c>
      <c r="F35" s="7">
        <f t="shared" si="12"/>
        <v>0</v>
      </c>
      <c r="G35" s="7">
        <f t="shared" si="12"/>
        <v>0</v>
      </c>
      <c r="H35" s="7">
        <f t="shared" si="12"/>
        <v>0</v>
      </c>
      <c r="I35" s="7">
        <f t="shared" si="12"/>
        <v>0</v>
      </c>
      <c r="J35" s="7">
        <f t="shared" si="12"/>
        <v>0</v>
      </c>
      <c r="K35" s="7">
        <f t="shared" si="12"/>
        <v>0</v>
      </c>
      <c r="L35" s="8" t="s">
        <v>48</v>
      </c>
    </row>
    <row r="36" spans="1:12" x14ac:dyDescent="0.2">
      <c r="B36" s="6" t="s">
        <v>49</v>
      </c>
      <c r="C36" s="7">
        <f>SUM(C23+C24)</f>
        <v>0</v>
      </c>
      <c r="D36" s="7">
        <f>SUM(D23+D24)</f>
        <v>1000</v>
      </c>
      <c r="E36" s="7">
        <f t="shared" ref="E36:K36" si="13">SUM(E23+E24)</f>
        <v>0</v>
      </c>
      <c r="F36" s="7">
        <f t="shared" si="13"/>
        <v>0</v>
      </c>
      <c r="G36" s="7">
        <f t="shared" si="13"/>
        <v>0</v>
      </c>
      <c r="H36" s="7">
        <f t="shared" si="13"/>
        <v>0</v>
      </c>
      <c r="I36" s="7">
        <f t="shared" si="13"/>
        <v>0</v>
      </c>
      <c r="J36" s="7">
        <f t="shared" si="13"/>
        <v>0</v>
      </c>
      <c r="K36" s="7">
        <f t="shared" si="13"/>
        <v>0</v>
      </c>
      <c r="L36" s="8" t="s">
        <v>50</v>
      </c>
    </row>
    <row r="37" spans="1:12" x14ac:dyDescent="0.2">
      <c r="B37" s="6" t="s">
        <v>51</v>
      </c>
      <c r="C37" s="7">
        <f>SUM(((C25+C26)*52)+(C27/100*((C34+C35)/2)))</f>
        <v>7250</v>
      </c>
      <c r="D37" s="7">
        <f>SUM(((D25+D26)*52)+(D27/100*((D34+D35)/2)))</f>
        <v>28600</v>
      </c>
      <c r="E37" s="7">
        <f t="shared" ref="E37:K37" si="14">SUM(((E25+E26)*52)+(E27/100*((E34+E35)/2)))</f>
        <v>0</v>
      </c>
      <c r="F37" s="7">
        <f t="shared" si="14"/>
        <v>0</v>
      </c>
      <c r="G37" s="7">
        <f t="shared" si="14"/>
        <v>0</v>
      </c>
      <c r="H37" s="7">
        <f t="shared" si="14"/>
        <v>0</v>
      </c>
      <c r="I37" s="7">
        <f t="shared" si="14"/>
        <v>0</v>
      </c>
      <c r="J37" s="7">
        <f t="shared" si="14"/>
        <v>0</v>
      </c>
      <c r="K37" s="7">
        <f t="shared" si="14"/>
        <v>0</v>
      </c>
      <c r="L37" s="8" t="s">
        <v>52</v>
      </c>
    </row>
    <row r="38" spans="1:12" x14ac:dyDescent="0.2">
      <c r="A38" s="5" t="s">
        <v>58</v>
      </c>
    </row>
    <row r="39" spans="1:12" x14ac:dyDescent="0.2">
      <c r="A39" s="5" t="s">
        <v>59</v>
      </c>
    </row>
    <row r="41" spans="1:12" x14ac:dyDescent="0.2">
      <c r="A41" s="5" t="s">
        <v>57</v>
      </c>
    </row>
    <row r="42" spans="1:12" x14ac:dyDescent="0.2">
      <c r="A42" s="5" t="s">
        <v>56</v>
      </c>
    </row>
  </sheetData>
  <sheetProtection sheet="1" objects="1" scenarios="1"/>
  <pageMargins left="0.75" right="0.75" top="1" bottom="1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Wage Compare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 Phillips</dc:creator>
  <cp:lastModifiedBy>Lew Phillips</cp:lastModifiedBy>
  <dcterms:created xsi:type="dcterms:W3CDTF">2020-07-06T19:51:18Z</dcterms:created>
  <dcterms:modified xsi:type="dcterms:W3CDTF">2020-07-21T01:45:22Z</dcterms:modified>
</cp:coreProperties>
</file>